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<sst xmlns="http://schemas.openxmlformats.org/spreadsheetml/2006/main" count="144" uniqueCount="113">
  <si>
    <t>Application Specifications</t>
  </si>
  <si>
    <t>Vin(Max)</t>
  </si>
  <si>
    <t>Vin(Min)</t>
  </si>
  <si>
    <t>Vin</t>
  </si>
  <si>
    <t>V</t>
  </si>
  <si>
    <t>Vo</t>
  </si>
  <si>
    <t>Vo(Max)</t>
  </si>
  <si>
    <t>mA</t>
  </si>
  <si>
    <t>Nominal Output voltage</t>
  </si>
  <si>
    <t>%</t>
  </si>
  <si>
    <t>Note:</t>
  </si>
  <si>
    <t>Switching Frequency</t>
  </si>
  <si>
    <t>KΩ</t>
  </si>
  <si>
    <t>Fosc</t>
  </si>
  <si>
    <t>MHz</t>
  </si>
  <si>
    <t>mA</t>
  </si>
  <si>
    <r>
      <t>Note</t>
    </r>
    <r>
      <rPr>
        <sz val="11"/>
        <color indexed="8"/>
        <rFont val="宋体"/>
        <family val="0"/>
      </rPr>
      <t>：</t>
    </r>
  </si>
  <si>
    <t>Fosc(Min)</t>
  </si>
  <si>
    <t>Fosc(Max)</t>
  </si>
  <si>
    <t>Inductor Section</t>
  </si>
  <si>
    <t>η</t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</si>
  <si>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</si>
  <si>
    <t>uH</t>
  </si>
  <si>
    <t>Minimum Value of Inductor in CCM</t>
  </si>
  <si>
    <t>A</t>
  </si>
  <si>
    <t>Over Voltage Protection Setting</t>
  </si>
  <si>
    <r>
      <t>Rov</t>
    </r>
    <r>
      <rPr>
        <sz val="9"/>
        <color indexed="8"/>
        <rFont val="Arial"/>
        <family val="2"/>
      </rPr>
      <t>2</t>
    </r>
  </si>
  <si>
    <t>Ω</t>
  </si>
  <si>
    <t>OVP Setting Resistor 1</t>
  </si>
  <si>
    <t>OVP Setting Resistor 2</t>
  </si>
  <si>
    <t>Vout(OVP)</t>
  </si>
  <si>
    <t>V</t>
  </si>
  <si>
    <t xml:space="preserve">Vout OVP Threshold </t>
  </si>
  <si>
    <t>Vovp(TYP)</t>
  </si>
  <si>
    <t>OVP Threshold Voltage</t>
  </si>
  <si>
    <t>LED Current Setting</t>
  </si>
  <si>
    <t xml:space="preserve">Resistor value required to set channel current </t>
  </si>
  <si>
    <t>Device Specification</t>
  </si>
  <si>
    <t>Calculated</t>
  </si>
  <si>
    <t>User Entry</t>
  </si>
  <si>
    <r>
      <t>R</t>
    </r>
    <r>
      <rPr>
        <b/>
        <sz val="8"/>
        <color indexed="9"/>
        <rFont val="Arial"/>
        <family val="2"/>
      </rPr>
      <t>CS</t>
    </r>
    <r>
      <rPr>
        <b/>
        <sz val="12"/>
        <color indexed="9"/>
        <rFont val="Arial"/>
        <family val="2"/>
      </rPr>
      <t xml:space="preserve"> Section</t>
    </r>
  </si>
  <si>
    <t>Vcs</t>
  </si>
  <si>
    <t>Current Limit Threshold Voltage</t>
  </si>
  <si>
    <t>mV</t>
  </si>
  <si>
    <t>Rcs(Max)</t>
  </si>
  <si>
    <t>Rcs</t>
  </si>
  <si>
    <r>
      <t>ΔI</t>
    </r>
    <r>
      <rPr>
        <sz val="9"/>
        <color indexed="8"/>
        <rFont val="Arial"/>
        <family val="2"/>
      </rPr>
      <t>L</t>
    </r>
  </si>
  <si>
    <r>
      <t>I</t>
    </r>
    <r>
      <rPr>
        <sz val="8"/>
        <color indexed="8"/>
        <rFont val="Arial"/>
        <family val="2"/>
      </rPr>
      <t>RMS_ON</t>
    </r>
    <r>
      <rPr>
        <sz val="11"/>
        <color indexed="8"/>
        <rFont val="Arial"/>
        <family val="2"/>
      </rPr>
      <t>²</t>
    </r>
  </si>
  <si>
    <t>A²</t>
  </si>
  <si>
    <r>
      <t>P</t>
    </r>
    <r>
      <rPr>
        <sz val="9"/>
        <color indexed="8"/>
        <rFont val="Arial"/>
        <family val="2"/>
      </rPr>
      <t>RCS</t>
    </r>
  </si>
  <si>
    <t>W</t>
  </si>
  <si>
    <t>L</t>
  </si>
  <si>
    <r>
      <t>Io(Total</t>
    </r>
    <r>
      <rPr>
        <sz val="11"/>
        <color indexed="8"/>
        <rFont val="Arial"/>
        <family val="2"/>
      </rPr>
      <t xml:space="preserve"> Max</t>
    </r>
    <r>
      <rPr>
        <sz val="11"/>
        <color indexed="8"/>
        <rFont val="Arial"/>
        <family val="2"/>
      </rPr>
      <t>)</t>
    </r>
  </si>
  <si>
    <r>
      <t>C</t>
    </r>
    <r>
      <rPr>
        <sz val="11"/>
        <color indexed="8"/>
        <rFont val="Arial"/>
        <family val="2"/>
      </rPr>
      <t>hannels</t>
    </r>
  </si>
  <si>
    <r>
      <t>S</t>
    </r>
    <r>
      <rPr>
        <sz val="11"/>
        <color indexed="8"/>
        <rFont val="Arial"/>
        <family val="2"/>
      </rPr>
      <t>trings</t>
    </r>
  </si>
  <si>
    <r>
      <t>Io</t>
    </r>
    <r>
      <rPr>
        <sz val="11"/>
        <color indexed="8"/>
        <rFont val="Arial"/>
        <family val="2"/>
      </rPr>
      <t>(Total)</t>
    </r>
  </si>
  <si>
    <t>Channel Current Setting:</t>
  </si>
  <si>
    <t>Frequency Setting:</t>
  </si>
  <si>
    <t>Output Current per Channel :</t>
  </si>
  <si>
    <t>Output Voltage:</t>
  </si>
  <si>
    <t>Rov1</t>
  </si>
  <si>
    <t>Rov2</t>
  </si>
  <si>
    <t>OCP Setting:</t>
  </si>
  <si>
    <t>Strings</t>
  </si>
  <si>
    <t>A</t>
  </si>
  <si>
    <t>kΩ</t>
  </si>
  <si>
    <t>Ω</t>
  </si>
  <si>
    <r>
      <t>R</t>
    </r>
    <r>
      <rPr>
        <vertAlign val="subscript"/>
        <sz val="11"/>
        <color indexed="8"/>
        <rFont val="Arial"/>
        <family val="2"/>
      </rPr>
      <t>RT</t>
    </r>
  </si>
  <si>
    <r>
      <t>Rov</t>
    </r>
    <r>
      <rPr>
        <sz val="9"/>
        <color indexed="8"/>
        <rFont val="Arial"/>
        <family val="2"/>
      </rPr>
      <t>1</t>
    </r>
  </si>
  <si>
    <t>OVP Setting:</t>
  </si>
  <si>
    <t>V</t>
  </si>
  <si>
    <t>Input Voltage:</t>
  </si>
  <si>
    <t>Vin</t>
  </si>
  <si>
    <t>OCP Threshold</t>
  </si>
  <si>
    <r>
      <t>I</t>
    </r>
    <r>
      <rPr>
        <sz val="9"/>
        <color indexed="8"/>
        <rFont val="Arial"/>
        <family val="2"/>
      </rPr>
      <t>OCP</t>
    </r>
  </si>
  <si>
    <r>
      <t>I</t>
    </r>
    <r>
      <rPr>
        <sz val="9"/>
        <color indexed="9"/>
        <rFont val="Arial"/>
        <family val="2"/>
      </rPr>
      <t>OCP</t>
    </r>
  </si>
  <si>
    <t>LED Channel Current</t>
  </si>
  <si>
    <t>Final Spec</t>
  </si>
  <si>
    <r>
      <t>Rcs</t>
    </r>
    <r>
      <rPr>
        <sz val="11"/>
        <color indexed="8"/>
        <rFont val="Arial"/>
        <family val="2"/>
      </rPr>
      <t xml:space="preserve"> Se</t>
    </r>
    <r>
      <rPr>
        <sz val="11"/>
        <color indexed="8"/>
        <rFont val="Arial"/>
        <family val="2"/>
      </rPr>
      <t>le</t>
    </r>
    <r>
      <rPr>
        <sz val="11"/>
        <color indexed="8"/>
        <rFont val="Arial"/>
        <family val="2"/>
      </rPr>
      <t>ction</t>
    </r>
  </si>
  <si>
    <t>Number of LED Strings</t>
  </si>
  <si>
    <t>Actual Value selected</t>
  </si>
  <si>
    <t>Actual Resistor Value selected</t>
  </si>
  <si>
    <t xml:space="preserve">Maximum Resistor Value required to set cycle by cycle current limit </t>
  </si>
  <si>
    <t>Maximum Input Voltage</t>
  </si>
  <si>
    <t>Minimum Input Voltage</t>
  </si>
  <si>
    <t>Maximum Output Voltage</t>
  </si>
  <si>
    <t>Maximum Total Output Current</t>
  </si>
  <si>
    <t>Peak Inductor Current</t>
  </si>
  <si>
    <t>Channels:</t>
  </si>
  <si>
    <r>
      <t>I</t>
    </r>
    <r>
      <rPr>
        <sz val="9"/>
        <color indexed="8"/>
        <rFont val="Arial"/>
        <family val="2"/>
      </rPr>
      <t>LED</t>
    </r>
  </si>
  <si>
    <r>
      <t>I</t>
    </r>
    <r>
      <rPr>
        <sz val="9"/>
        <color indexed="9"/>
        <rFont val="Arial"/>
        <family val="2"/>
      </rPr>
      <t>LED</t>
    </r>
  </si>
  <si>
    <r>
      <t>I</t>
    </r>
    <r>
      <rPr>
        <sz val="9"/>
        <color indexed="9"/>
        <rFont val="Arial"/>
        <family val="2"/>
      </rPr>
      <t>Lpeak</t>
    </r>
  </si>
  <si>
    <r>
      <t>I</t>
    </r>
    <r>
      <rPr>
        <sz val="9"/>
        <color indexed="8"/>
        <rFont val="Arial"/>
        <family val="2"/>
      </rPr>
      <t>L</t>
    </r>
    <r>
      <rPr>
        <sz val="11"/>
        <color indexed="8"/>
        <rFont val="Arial"/>
        <family val="2"/>
      </rPr>
      <t>peak</t>
    </r>
  </si>
  <si>
    <r>
      <t>R</t>
    </r>
    <r>
      <rPr>
        <sz val="9"/>
        <color indexed="9"/>
        <rFont val="Arial"/>
        <family val="2"/>
      </rPr>
      <t>RT</t>
    </r>
  </si>
  <si>
    <r>
      <t>R</t>
    </r>
    <r>
      <rPr>
        <sz val="9"/>
        <color indexed="8"/>
        <rFont val="Arial"/>
        <family val="2"/>
      </rPr>
      <t>ISET</t>
    </r>
  </si>
  <si>
    <r>
      <t>R</t>
    </r>
    <r>
      <rPr>
        <sz val="9"/>
        <color indexed="9"/>
        <rFont val="Arial"/>
        <family val="2"/>
      </rPr>
      <t>ISET</t>
    </r>
  </si>
  <si>
    <t>Inductor Value:</t>
  </si>
  <si>
    <t>Peak Inductor Current:</t>
  </si>
  <si>
    <t>Fosc</t>
  </si>
  <si>
    <r>
      <t>M</t>
    </r>
    <r>
      <rPr>
        <sz val="11"/>
        <color indexed="8"/>
        <rFont val="Arial"/>
        <family val="2"/>
      </rPr>
      <t>Hz</t>
    </r>
  </si>
  <si>
    <t>Nominal Total Output current</t>
  </si>
  <si>
    <t>Switching Duty Cycle</t>
  </si>
  <si>
    <r>
      <t>D</t>
    </r>
    <r>
      <rPr>
        <sz val="10"/>
        <color indexed="8"/>
        <rFont val="Arial"/>
        <family val="2"/>
      </rPr>
      <t>esired Switching Frequency</t>
    </r>
  </si>
  <si>
    <r>
      <t>D</t>
    </r>
    <r>
      <rPr>
        <sz val="11"/>
        <color indexed="8"/>
        <rFont val="Arial"/>
        <family val="2"/>
      </rPr>
      <t>uty</t>
    </r>
  </si>
  <si>
    <t>Power on Resistor of RCS</t>
  </si>
  <si>
    <t>Ripple of Inductor Current</t>
  </si>
  <si>
    <t xml:space="preserve">Resistor value required to set switching frequency </t>
  </si>
  <si>
    <t>Desired Efficiency</t>
  </si>
  <si>
    <t>AL3065A Design Calculator</t>
  </si>
  <si>
    <t>AL3065A Specifications</t>
  </si>
  <si>
    <t>Nominal Input Voltage</t>
  </si>
  <si>
    <t>Minimum Switching Frequency</t>
  </si>
  <si>
    <t>Maximum Switching Frequency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</si>
</sst>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9"/>
      <name val="Arial Unicode MS"/>
      <family val="2"/>
    </font>
    <font>
      <sz val="9"/>
      <color indexed="9"/>
      <name val="Arial"/>
      <family val="2"/>
    </font>
    <font>
      <b/>
      <sz val="12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5" fillId="36" borderId="0" xfId="0" applyFont="1" applyFill="1" applyAlignment="1">
      <alignment/>
    </xf>
    <xf numFmtId="0" fontId="15" fillId="0" borderId="0" xfId="0" applyFont="1" applyAlignment="1">
      <alignment/>
    </xf>
    <xf numFmtId="0" fontId="15" fillId="37" borderId="0" xfId="0" applyFont="1" applyFill="1" applyAlignment="1" applyProtection="1">
      <alignment/>
      <protection/>
    </xf>
    <xf numFmtId="0" fontId="6" fillId="37" borderId="0" xfId="0" applyFont="1" applyFill="1" applyAlignment="1">
      <alignment vertical="center"/>
    </xf>
    <xf numFmtId="0" fontId="15" fillId="38" borderId="0" xfId="0" applyFont="1" applyFill="1" applyAlignment="1">
      <alignment/>
    </xf>
    <xf numFmtId="0" fontId="6" fillId="36" borderId="0" xfId="0" applyFont="1" applyFill="1" applyAlignment="1">
      <alignment vertical="center"/>
    </xf>
    <xf numFmtId="0" fontId="6" fillId="38" borderId="0" xfId="0" applyFont="1" applyFill="1" applyAlignment="1">
      <alignment vertical="center"/>
    </xf>
    <xf numFmtId="179" fontId="6" fillId="38" borderId="0" xfId="0" applyNumberFormat="1" applyFont="1" applyFill="1" applyAlignment="1">
      <alignment vertical="center"/>
    </xf>
    <xf numFmtId="176" fontId="6" fillId="38" borderId="0" xfId="0" applyNumberFormat="1" applyFont="1" applyFill="1" applyAlignment="1">
      <alignment vertical="center"/>
    </xf>
    <xf numFmtId="0" fontId="6" fillId="37" borderId="0" xfId="0" applyFont="1" applyFill="1" applyAlignment="1" applyProtection="1">
      <alignment vertical="center"/>
      <protection locked="0"/>
    </xf>
    <xf numFmtId="176" fontId="6" fillId="37" borderId="0" xfId="0" applyNumberFormat="1" applyFont="1" applyFill="1" applyAlignment="1" applyProtection="1">
      <alignment vertical="center"/>
      <protection locked="0"/>
    </xf>
    <xf numFmtId="0" fontId="6" fillId="35" borderId="10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vertical="center"/>
    </xf>
    <xf numFmtId="176" fontId="17" fillId="35" borderId="10" xfId="0" applyNumberFormat="1" applyFont="1" applyFill="1" applyBorder="1" applyAlignment="1">
      <alignment vertical="center"/>
    </xf>
    <xf numFmtId="179" fontId="17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39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9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4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177" fontId="17" fillId="35" borderId="10" xfId="0" applyNumberFormat="1" applyFont="1" applyFill="1" applyBorder="1" applyAlignment="1">
      <alignment vertical="center"/>
    </xf>
    <xf numFmtId="0" fontId="6" fillId="39" borderId="0" xfId="0" applyFont="1" applyFill="1" applyAlignment="1" applyProtection="1">
      <alignment vertical="center"/>
      <protection/>
    </xf>
    <xf numFmtId="177" fontId="6" fillId="38" borderId="0" xfId="0" applyNumberFormat="1" applyFont="1" applyFill="1" applyAlignment="1" applyProtection="1">
      <alignment vertical="center"/>
      <protection/>
    </xf>
    <xf numFmtId="177" fontId="6" fillId="38" borderId="0" xfId="0" applyNumberFormat="1" applyFont="1" applyFill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6" fillId="37" borderId="0" xfId="0" applyFont="1" applyFill="1" applyAlignment="1" applyProtection="1">
      <alignment vertical="center"/>
      <protection/>
    </xf>
    <xf numFmtId="0" fontId="16" fillId="35" borderId="10" xfId="0" applyFont="1" applyFill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0"/>
  <sheetViews>
    <sheetView tabSelected="1" zoomScale="115" zoomScaleNormal="115" zoomScalePageLayoutView="0" workbookViewId="0" topLeftCell="A58">
      <selection activeCell="B22" sqref="B22"/>
    </sheetView>
  </sheetViews>
  <sheetFormatPr defaultColWidth="9.140625" defaultRowHeight="15"/>
  <cols>
    <col min="1" max="1" width="25.57421875" style="0" customWidth="1"/>
    <col min="2" max="2" width="16.140625" style="0" bestFit="1" customWidth="1"/>
    <col min="3" max="3" width="9.57421875" style="0" customWidth="1"/>
    <col min="5" max="5" width="15.140625" style="0" customWidth="1"/>
    <col min="6" max="6" width="10.140625" style="0" customWidth="1"/>
    <col min="7" max="7" width="10.28125" style="0" customWidth="1"/>
    <col min="8" max="8" width="10.421875" style="0" customWidth="1"/>
    <col min="11" max="11" width="16.421875" style="0" customWidth="1"/>
    <col min="12" max="12" width="9.28125" style="0" customWidth="1"/>
  </cols>
  <sheetData>
    <row r="1" spans="1:20" ht="16.5">
      <c r="A1" s="8" t="s">
        <v>108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1:20" ht="16.5">
      <c r="A3" s="6" t="s">
        <v>109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ht="16.5">
      <c r="A4" s="1"/>
      <c r="C4" s="1"/>
      <c r="D4" s="1"/>
      <c r="E4" s="1"/>
      <c r="F4" s="1"/>
      <c r="G4" s="1"/>
      <c r="H4" s="1"/>
      <c r="I4" s="1"/>
      <c r="N4" s="1"/>
      <c r="O4" s="1"/>
      <c r="P4" s="1"/>
      <c r="Q4" s="1"/>
      <c r="R4" s="1"/>
      <c r="S4" s="1"/>
      <c r="T4" s="1"/>
    </row>
    <row r="5" spans="1:20" ht="16.5">
      <c r="A5" s="1"/>
      <c r="B5" s="1"/>
      <c r="C5" s="1"/>
      <c r="D5" s="1"/>
      <c r="E5" s="1"/>
      <c r="F5" s="1"/>
      <c r="G5" s="1"/>
      <c r="H5" s="1"/>
      <c r="I5" s="1"/>
      <c r="N5" s="1"/>
      <c r="O5" s="1"/>
      <c r="P5" s="1"/>
      <c r="Q5" s="1"/>
      <c r="R5" s="1"/>
      <c r="S5" s="1"/>
      <c r="T5" s="1"/>
    </row>
    <row r="6" spans="1:20" ht="16.5">
      <c r="A6" s="1"/>
      <c r="B6" s="1"/>
      <c r="C6" s="1"/>
      <c r="D6" s="1"/>
      <c r="E6" s="1"/>
      <c r="F6" s="1"/>
      <c r="G6" s="1"/>
      <c r="H6" s="1"/>
      <c r="I6" s="1"/>
      <c r="N6" s="1"/>
      <c r="O6" s="1"/>
      <c r="P6" s="1"/>
      <c r="Q6" s="1"/>
      <c r="R6" s="1"/>
      <c r="S6" s="1"/>
      <c r="T6" s="1"/>
    </row>
    <row r="7" spans="1:20" ht="16.5">
      <c r="A7" s="5"/>
      <c r="B7" s="1"/>
      <c r="C7" s="1"/>
      <c r="D7" s="1"/>
      <c r="E7" s="1"/>
      <c r="F7" s="1"/>
      <c r="G7" s="1"/>
      <c r="H7" s="1"/>
      <c r="I7" s="1"/>
      <c r="N7" s="1"/>
      <c r="O7" s="1"/>
      <c r="P7" s="1"/>
      <c r="Q7" s="1"/>
      <c r="R7" s="1"/>
      <c r="S7" s="1"/>
      <c r="T7" s="1"/>
    </row>
    <row r="8" spans="1:20" ht="16.5">
      <c r="A8" s="5"/>
      <c r="B8" s="1"/>
      <c r="C8" s="1"/>
      <c r="D8" s="1"/>
      <c r="E8" s="1"/>
      <c r="F8" s="1"/>
      <c r="G8" s="1"/>
      <c r="H8" s="1"/>
      <c r="I8" s="1"/>
      <c r="N8" s="1"/>
      <c r="O8" s="1"/>
      <c r="P8" s="1"/>
      <c r="Q8" s="1"/>
      <c r="R8" s="1"/>
      <c r="S8" s="1"/>
      <c r="T8" s="1"/>
    </row>
    <row r="9" spans="1:20" ht="16.5">
      <c r="A9" s="5"/>
      <c r="B9" s="1"/>
      <c r="C9" s="1"/>
      <c r="D9" s="1"/>
      <c r="E9" s="1"/>
      <c r="F9" s="1"/>
      <c r="G9" s="1"/>
      <c r="H9" s="1"/>
      <c r="I9" s="1"/>
      <c r="N9" s="1"/>
      <c r="O9" s="1"/>
      <c r="P9" s="1"/>
      <c r="Q9" s="1"/>
      <c r="R9" s="1"/>
      <c r="S9" s="1"/>
      <c r="T9" s="1"/>
    </row>
    <row r="10" spans="1:20" ht="16.5">
      <c r="A10" s="5"/>
      <c r="B10" s="1"/>
      <c r="C10" s="1"/>
      <c r="D10" s="1"/>
      <c r="E10" s="1"/>
      <c r="F10" s="1"/>
      <c r="G10" s="1"/>
      <c r="H10" s="1"/>
      <c r="I10" s="1"/>
      <c r="N10" s="1"/>
      <c r="O10" s="1"/>
      <c r="P10" s="1"/>
      <c r="Q10" s="1"/>
      <c r="R10" s="1"/>
      <c r="S10" s="1"/>
      <c r="T10" s="1"/>
    </row>
    <row r="11" spans="1:20" ht="16.5">
      <c r="A11" s="5"/>
      <c r="B11" s="1"/>
      <c r="C11" s="1"/>
      <c r="D11" s="1"/>
      <c r="E11" s="1"/>
      <c r="F11" s="1"/>
      <c r="G11" s="1"/>
      <c r="H11" s="1"/>
      <c r="I11" s="1"/>
      <c r="N11" s="1"/>
      <c r="O11" s="1"/>
      <c r="P11" s="1"/>
      <c r="Q11" s="1"/>
      <c r="R11" s="1"/>
      <c r="S11" s="1"/>
      <c r="T11" s="1"/>
    </row>
    <row r="12" spans="1:20" ht="16.5">
      <c r="A12" s="5"/>
      <c r="B12" s="1"/>
      <c r="C12" s="1"/>
      <c r="D12" s="1"/>
      <c r="E12" s="1"/>
      <c r="F12" s="1"/>
      <c r="G12" s="1"/>
      <c r="H12" s="1"/>
      <c r="I12" s="1"/>
      <c r="N12" s="1"/>
      <c r="O12" s="1"/>
      <c r="P12" s="1"/>
      <c r="Q12" s="1"/>
      <c r="R12" s="1"/>
      <c r="S12" s="1"/>
      <c r="T12" s="1"/>
    </row>
    <row r="13" spans="1:20" ht="16.5">
      <c r="A13" s="5"/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  <c r="Q13" s="1"/>
      <c r="R13" s="1"/>
      <c r="S13" s="1"/>
      <c r="T13" s="1"/>
    </row>
    <row r="14" spans="1:20" ht="16.5">
      <c r="A14" s="5"/>
      <c r="B14" s="1"/>
      <c r="C14" s="1"/>
      <c r="D14" s="1"/>
      <c r="E14" s="1"/>
      <c r="F14" s="1"/>
      <c r="G14" s="1"/>
      <c r="H14" s="1"/>
      <c r="I14" s="1"/>
      <c r="N14" s="1"/>
      <c r="O14" s="1"/>
      <c r="Q14" s="1"/>
      <c r="R14" s="1"/>
      <c r="S14" s="1"/>
      <c r="T14" s="1"/>
    </row>
    <row r="15" spans="1:20" ht="16.5">
      <c r="A15" s="5"/>
      <c r="B15" s="1"/>
      <c r="C15" s="1"/>
      <c r="D15" s="1"/>
      <c r="E15" s="1"/>
      <c r="F15" s="1"/>
      <c r="G15" s="28"/>
      <c r="H15" s="16"/>
      <c r="I15" s="16"/>
      <c r="K15" s="1"/>
      <c r="L15" s="1"/>
      <c r="M15" s="1"/>
      <c r="N15" s="1"/>
      <c r="O15" s="1"/>
      <c r="Q15" s="1"/>
      <c r="R15" s="1"/>
      <c r="S15" s="1"/>
      <c r="T15" s="1"/>
    </row>
    <row r="16" spans="1:20" ht="16.5">
      <c r="A16" s="1"/>
      <c r="B16" s="1"/>
      <c r="C16" s="1"/>
      <c r="D16" s="1"/>
      <c r="E16" s="1"/>
      <c r="F16" s="1"/>
      <c r="G16" s="28"/>
      <c r="H16" s="16"/>
      <c r="I16" s="16"/>
      <c r="J16" s="1"/>
      <c r="K16" s="1"/>
      <c r="L16" s="1"/>
      <c r="M16" s="1"/>
      <c r="N16" s="1"/>
      <c r="O16" s="1"/>
      <c r="Q16" s="1"/>
      <c r="R16" s="1"/>
      <c r="S16" s="1"/>
      <c r="T16" s="1"/>
    </row>
    <row r="17" spans="1:20" ht="16.5">
      <c r="A17" s="1"/>
      <c r="B17" s="1"/>
      <c r="C17" s="1"/>
      <c r="D17" s="1"/>
      <c r="E17" s="1"/>
      <c r="F17" s="1"/>
      <c r="G17" s="17"/>
      <c r="H17" s="16" t="s">
        <v>39</v>
      </c>
      <c r="I17" s="16"/>
      <c r="J17" s="1"/>
      <c r="K17" s="1"/>
      <c r="L17" s="1"/>
      <c r="M17" s="1"/>
      <c r="N17" s="1"/>
      <c r="O17" s="1"/>
      <c r="Q17" s="1"/>
      <c r="R17" s="1"/>
      <c r="S17" s="1"/>
      <c r="T17" s="1"/>
    </row>
    <row r="18" spans="1:20" ht="16.5">
      <c r="A18" s="1"/>
      <c r="B18" s="1"/>
      <c r="C18" s="1"/>
      <c r="D18" s="1"/>
      <c r="E18" s="1"/>
      <c r="F18" s="1"/>
      <c r="G18" s="15"/>
      <c r="H18" s="16" t="s">
        <v>37</v>
      </c>
      <c r="I18" s="16"/>
      <c r="K18" s="1"/>
      <c r="L18" s="1"/>
      <c r="M18" s="1"/>
      <c r="N18" s="1"/>
      <c r="O18" s="1"/>
      <c r="Q18" s="1"/>
      <c r="R18" s="1"/>
      <c r="S18" s="1"/>
      <c r="T18" s="1"/>
    </row>
    <row r="19" spans="1:20" ht="16.5">
      <c r="A19" s="1"/>
      <c r="B19" s="1"/>
      <c r="C19" s="1"/>
      <c r="D19" s="1"/>
      <c r="E19" s="1"/>
      <c r="F19" s="1"/>
      <c r="G19" s="19"/>
      <c r="H19" s="16" t="s">
        <v>38</v>
      </c>
      <c r="I19" s="16"/>
      <c r="K19" s="1"/>
      <c r="L19" s="1"/>
      <c r="M19" s="1"/>
      <c r="N19" s="1"/>
      <c r="O19" s="1"/>
      <c r="Q19" s="1"/>
      <c r="R19" s="1"/>
      <c r="S19" s="1"/>
      <c r="T19" s="1"/>
    </row>
    <row r="20" spans="1:20" ht="16.5">
      <c r="A20" s="1"/>
      <c r="B20" s="1"/>
      <c r="C20" s="1"/>
      <c r="D20" s="1"/>
      <c r="E20" s="1"/>
      <c r="F20" s="1"/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6.5">
      <c r="A21" s="6" t="s">
        <v>0</v>
      </c>
      <c r="B21" s="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</row>
    <row r="22" spans="1:20" ht="16.5">
      <c r="A22" s="18" t="s">
        <v>3</v>
      </c>
      <c r="B22" s="24">
        <v>19</v>
      </c>
      <c r="C22" s="10" t="s">
        <v>4</v>
      </c>
      <c r="D22" s="11" t="s">
        <v>110</v>
      </c>
      <c r="E22" s="12"/>
      <c r="F22" s="10"/>
      <c r="G22" s="13" t="s">
        <v>10</v>
      </c>
      <c r="H22" s="10" t="str">
        <f>IF(B22&lt;=B23,IF(B22&gt;=B24,"In Range","Out Range"),"OutRange")</f>
        <v>In Range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</row>
    <row r="23" spans="1:20" ht="16.5">
      <c r="A23" s="20" t="s">
        <v>1</v>
      </c>
      <c r="B23" s="20">
        <v>33</v>
      </c>
      <c r="C23" s="10" t="s">
        <v>4</v>
      </c>
      <c r="D23" s="11" t="s">
        <v>83</v>
      </c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</row>
    <row r="24" spans="1:20" ht="16.5">
      <c r="A24" s="20" t="s">
        <v>2</v>
      </c>
      <c r="B24" s="20">
        <v>4.5</v>
      </c>
      <c r="C24" s="10" t="s">
        <v>4</v>
      </c>
      <c r="D24" s="11" t="s">
        <v>84</v>
      </c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</row>
    <row r="25" spans="1:20" ht="16.5">
      <c r="A25" s="18" t="s">
        <v>5</v>
      </c>
      <c r="B25" s="24">
        <v>54</v>
      </c>
      <c r="C25" s="10" t="s">
        <v>4</v>
      </c>
      <c r="D25" s="11" t="s">
        <v>8</v>
      </c>
      <c r="E25" s="12"/>
      <c r="F25" s="10"/>
      <c r="G25" s="13" t="s">
        <v>10</v>
      </c>
      <c r="H25" s="10" t="str">
        <f>IF(B25&lt;=B26,IF(B25&gt;=B22,"In Range","Out Range"),"Out Range")</f>
        <v>In Range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</row>
    <row r="26" spans="1:20" ht="16.5">
      <c r="A26" s="20" t="s">
        <v>6</v>
      </c>
      <c r="B26" s="20">
        <v>120</v>
      </c>
      <c r="C26" s="10" t="s">
        <v>4</v>
      </c>
      <c r="D26" s="11" t="s">
        <v>85</v>
      </c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</row>
    <row r="27" spans="1:20" ht="16.5">
      <c r="A27" s="48" t="s">
        <v>89</v>
      </c>
      <c r="B27" s="24">
        <v>120</v>
      </c>
      <c r="C27" s="10" t="s">
        <v>15</v>
      </c>
      <c r="D27" s="11" t="s">
        <v>76</v>
      </c>
      <c r="E27" s="11"/>
      <c r="F27" s="11"/>
      <c r="G27" s="13" t="s">
        <v>16</v>
      </c>
      <c r="H27" s="10" t="str">
        <f>IF(B27&lt;=220,IF(B27&gt;=20,"In Range","Out Range"),"Out Range")</f>
        <v>In Range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</row>
    <row r="28" spans="1:20" ht="16.5">
      <c r="A28" s="48" t="s">
        <v>53</v>
      </c>
      <c r="B28" s="24">
        <v>4</v>
      </c>
      <c r="C28" s="10" t="s">
        <v>54</v>
      </c>
      <c r="D28" s="11" t="s">
        <v>79</v>
      </c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</row>
    <row r="29" spans="1:20" ht="16.5">
      <c r="A29" s="21" t="s">
        <v>55</v>
      </c>
      <c r="B29" s="21">
        <f>B28*B27</f>
        <v>480</v>
      </c>
      <c r="C29" s="10" t="s">
        <v>15</v>
      </c>
      <c r="D29" s="11" t="s">
        <v>100</v>
      </c>
      <c r="E29" s="12"/>
      <c r="F29" s="10"/>
      <c r="G29" s="13" t="s">
        <v>16</v>
      </c>
      <c r="H29" s="10" t="str">
        <f>IF(B29&lt;=B30,IF(B29&gt;0,"In Range","Out Range"),"Out Range")</f>
        <v>In Range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</row>
    <row r="30" spans="1:20" ht="16.5">
      <c r="A30" s="20" t="s">
        <v>52</v>
      </c>
      <c r="B30" s="20">
        <v>1000</v>
      </c>
      <c r="C30" s="10" t="s">
        <v>7</v>
      </c>
      <c r="D30" s="13" t="s">
        <v>86</v>
      </c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</row>
    <row r="31" spans="1:20" ht="16.5">
      <c r="A31" s="37" t="s">
        <v>103</v>
      </c>
      <c r="B31" s="45">
        <f>(1-B22/B25)*100</f>
        <v>64.81481481481481</v>
      </c>
      <c r="C31" s="10" t="s">
        <v>9</v>
      </c>
      <c r="D31" s="13" t="s">
        <v>101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</row>
    <row r="32" spans="1:20" ht="16.5">
      <c r="A32" s="6" t="s">
        <v>11</v>
      </c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"/>
    </row>
    <row r="33" spans="1:20" ht="18.75">
      <c r="A33" s="21" t="s">
        <v>67</v>
      </c>
      <c r="B33" s="23">
        <f>52/B34</f>
        <v>130</v>
      </c>
      <c r="C33" s="10" t="s">
        <v>12</v>
      </c>
      <c r="D33" s="13" t="s">
        <v>106</v>
      </c>
      <c r="E33" s="11"/>
      <c r="F33" s="11"/>
      <c r="G33" s="11"/>
      <c r="H33" s="11"/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</row>
    <row r="34" spans="1:20" ht="16.5">
      <c r="A34" s="18" t="s">
        <v>13</v>
      </c>
      <c r="B34" s="24">
        <v>0.4</v>
      </c>
      <c r="C34" s="10" t="s">
        <v>14</v>
      </c>
      <c r="D34" s="11" t="s">
        <v>102</v>
      </c>
      <c r="E34" s="11"/>
      <c r="F34" s="10"/>
      <c r="G34" s="13" t="s">
        <v>16</v>
      </c>
      <c r="H34" s="10" t="str">
        <f>IF(B34&lt;=B36,IF(B34&gt;=B35,"In Range","Out Range"),"Out Range")</f>
        <v>In Range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</row>
    <row r="35" spans="1:20" ht="16.5">
      <c r="A35" s="20" t="s">
        <v>17</v>
      </c>
      <c r="B35" s="20">
        <v>0.1</v>
      </c>
      <c r="C35" s="10" t="s">
        <v>14</v>
      </c>
      <c r="D35" s="11" t="s">
        <v>111</v>
      </c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</row>
    <row r="36" spans="1:20" ht="16.5">
      <c r="A36" s="20" t="s">
        <v>18</v>
      </c>
      <c r="B36" s="20">
        <v>1</v>
      </c>
      <c r="C36" s="10" t="s">
        <v>14</v>
      </c>
      <c r="D36" s="11" t="s">
        <v>112</v>
      </c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</row>
    <row r="37" spans="1:20" ht="16.5">
      <c r="A37" s="6" t="s">
        <v>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"/>
    </row>
    <row r="38" spans="1:20" ht="16.5">
      <c r="A38" s="18" t="s">
        <v>20</v>
      </c>
      <c r="B38" s="24">
        <v>93</v>
      </c>
      <c r="C38" s="10" t="s">
        <v>9</v>
      </c>
      <c r="D38" s="11" t="s">
        <v>107</v>
      </c>
      <c r="E38" s="11"/>
      <c r="F38" s="10"/>
      <c r="G38" s="13" t="s">
        <v>16</v>
      </c>
      <c r="H38" s="10" t="str">
        <f>IF(B38&lt;=100,IF(B38&gt;=0,"In Range","Out Range"),"Out Range")</f>
        <v>In Range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</row>
    <row r="39" spans="1:20" ht="18.75">
      <c r="A39" s="21" t="s">
        <v>21</v>
      </c>
      <c r="B39" s="46">
        <f>(B22/B25)^2*((B25-B22)/(B29/1000*B34*1000000))*(B38/100/2)*1000000</f>
        <v>10.493961119684501</v>
      </c>
      <c r="C39" s="10" t="s">
        <v>22</v>
      </c>
      <c r="D39" s="11" t="s">
        <v>23</v>
      </c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/>
    </row>
    <row r="40" spans="1:20" ht="16.5">
      <c r="A40" s="18" t="s">
        <v>51</v>
      </c>
      <c r="B40" s="25">
        <v>47</v>
      </c>
      <c r="C40" s="10" t="s">
        <v>22</v>
      </c>
      <c r="D40" s="11" t="s">
        <v>80</v>
      </c>
      <c r="E40" s="11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"/>
    </row>
    <row r="41" spans="1:20" ht="16.5">
      <c r="A41" s="37" t="s">
        <v>92</v>
      </c>
      <c r="B41" s="46">
        <f>((B25*B29/1000)/((B38/100)*B22))+(((B25-B22)*B22)/(2*B40*B34*B25))</f>
        <v>1.7944147096560128</v>
      </c>
      <c r="C41" s="10" t="s">
        <v>24</v>
      </c>
      <c r="D41" s="11" t="s">
        <v>87</v>
      </c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"/>
    </row>
    <row r="42" spans="1:20" ht="16.5">
      <c r="A42" s="6" t="s">
        <v>25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"/>
    </row>
    <row r="43" spans="1:20" ht="16.5">
      <c r="A43" s="47" t="s">
        <v>30</v>
      </c>
      <c r="B43" s="24">
        <v>65</v>
      </c>
      <c r="C43" s="10" t="s">
        <v>31</v>
      </c>
      <c r="D43" s="11" t="s">
        <v>32</v>
      </c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"/>
    </row>
    <row r="44" spans="1:20" ht="16.5">
      <c r="A44" s="18" t="s">
        <v>68</v>
      </c>
      <c r="B44" s="24">
        <v>1000</v>
      </c>
      <c r="C44" s="10" t="s">
        <v>12</v>
      </c>
      <c r="D44" s="11" t="s">
        <v>28</v>
      </c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"/>
    </row>
    <row r="45" spans="1:20" ht="16.5">
      <c r="A45" s="22" t="s">
        <v>26</v>
      </c>
      <c r="B45" s="46">
        <f>2*B44/(B43-2)</f>
        <v>31.746031746031747</v>
      </c>
      <c r="C45" s="10" t="s">
        <v>12</v>
      </c>
      <c r="D45" s="11" t="s">
        <v>29</v>
      </c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"/>
    </row>
    <row r="46" spans="1:20" ht="16.5">
      <c r="A46" s="20" t="s">
        <v>33</v>
      </c>
      <c r="B46" s="20">
        <v>2</v>
      </c>
      <c r="C46" s="10" t="s">
        <v>31</v>
      </c>
      <c r="D46" s="11" t="s">
        <v>34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"/>
    </row>
    <row r="47" spans="1:20" ht="16.5">
      <c r="A47" s="6" t="s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"/>
    </row>
    <row r="48" spans="1:20" ht="16.5">
      <c r="A48" s="37" t="s">
        <v>94</v>
      </c>
      <c r="B48" s="21">
        <f>1200/B27</f>
        <v>10</v>
      </c>
      <c r="C48" s="10" t="s">
        <v>12</v>
      </c>
      <c r="D48" s="11" t="s">
        <v>36</v>
      </c>
      <c r="E48" s="11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"/>
    </row>
    <row r="49" spans="1:20" ht="16.5">
      <c r="A49" s="6" t="s">
        <v>40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"/>
    </row>
    <row r="50" spans="1:20" ht="16.5">
      <c r="A50" s="20" t="s">
        <v>41</v>
      </c>
      <c r="B50" s="20">
        <v>540</v>
      </c>
      <c r="C50" s="10" t="s">
        <v>43</v>
      </c>
      <c r="D50" s="11" t="s">
        <v>42</v>
      </c>
      <c r="E50" s="11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"/>
    </row>
    <row r="51" spans="1:20" ht="16.5">
      <c r="A51" s="21" t="s">
        <v>44</v>
      </c>
      <c r="B51" s="22">
        <f>B50/1000/B41</f>
        <v>0.3009337791839198</v>
      </c>
      <c r="C51" s="10" t="s">
        <v>27</v>
      </c>
      <c r="D51" s="11" t="s">
        <v>82</v>
      </c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"/>
    </row>
    <row r="52" spans="1:20" ht="16.5">
      <c r="A52" s="42" t="s">
        <v>78</v>
      </c>
      <c r="B52" s="24">
        <v>0.15</v>
      </c>
      <c r="C52" s="10" t="s">
        <v>27</v>
      </c>
      <c r="D52" s="11" t="s">
        <v>81</v>
      </c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"/>
    </row>
    <row r="53" spans="1:20" s="34" customFormat="1" ht="16.5">
      <c r="A53" s="37" t="s">
        <v>74</v>
      </c>
      <c r="B53" s="44">
        <f>B50/1000/B52</f>
        <v>3.6000000000000005</v>
      </c>
      <c r="C53" s="36" t="s">
        <v>64</v>
      </c>
      <c r="D53" s="11" t="s">
        <v>73</v>
      </c>
      <c r="E53" s="11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"/>
    </row>
    <row r="54" spans="1:20" ht="16.5">
      <c r="A54" s="35" t="s">
        <v>46</v>
      </c>
      <c r="B54" s="22">
        <f>(B25-B22)*B22/(B40*B34*B25)</f>
        <v>0.6550433412135539</v>
      </c>
      <c r="C54" s="10" t="s">
        <v>24</v>
      </c>
      <c r="D54" s="13" t="s">
        <v>105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"/>
    </row>
    <row r="55" spans="1:20" ht="16.5">
      <c r="A55" s="21" t="s">
        <v>47</v>
      </c>
      <c r="B55" s="22">
        <f>(B25-B22)/B25*((B25*B29/1000/(B22*B38/100))^2+(B54^2)/12)</f>
        <v>1.4178448167053255</v>
      </c>
      <c r="C55" s="10" t="s">
        <v>48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"/>
    </row>
    <row r="56" spans="1:20" ht="16.5">
      <c r="A56" s="21" t="s">
        <v>49</v>
      </c>
      <c r="B56" s="22">
        <f>B55*B52</f>
        <v>0.2126767225057988</v>
      </c>
      <c r="C56" s="10" t="s">
        <v>50</v>
      </c>
      <c r="D56" s="13" t="s">
        <v>104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"/>
    </row>
    <row r="57" spans="1:20" s="38" customFormat="1" ht="16.5">
      <c r="A57" s="41"/>
      <c r="B57" s="4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"/>
    </row>
    <row r="58" spans="1:21" s="38" customFormat="1" ht="17.25">
      <c r="A58" s="39" t="s">
        <v>77</v>
      </c>
      <c r="B58" s="39"/>
      <c r="C58" s="40"/>
      <c r="D58" s="4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1"/>
    </row>
    <row r="59" spans="1:20" ht="16.5">
      <c r="A59" s="33" t="s">
        <v>71</v>
      </c>
      <c r="B59" s="33" t="s">
        <v>72</v>
      </c>
      <c r="C59" s="30">
        <f>B22</f>
        <v>19</v>
      </c>
      <c r="D59" s="29" t="s">
        <v>70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"/>
    </row>
    <row r="60" spans="1:20" ht="16.5">
      <c r="A60" s="27" t="s">
        <v>59</v>
      </c>
      <c r="B60" s="27" t="s">
        <v>5</v>
      </c>
      <c r="C60" s="30">
        <f>B25</f>
        <v>54</v>
      </c>
      <c r="D60" s="29" t="s">
        <v>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"/>
    </row>
    <row r="61" spans="1:20" ht="16.5">
      <c r="A61" s="27" t="s">
        <v>58</v>
      </c>
      <c r="B61" s="27" t="s">
        <v>90</v>
      </c>
      <c r="C61" s="30">
        <f>B27</f>
        <v>120</v>
      </c>
      <c r="D61" s="29" t="s">
        <v>15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"/>
    </row>
    <row r="62" spans="1:20" ht="16.5">
      <c r="A62" s="27" t="s">
        <v>88</v>
      </c>
      <c r="B62" s="49"/>
      <c r="C62" s="30">
        <f>B28</f>
        <v>4</v>
      </c>
      <c r="D62" s="26" t="s">
        <v>63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"/>
    </row>
    <row r="63" spans="1:20" s="38" customFormat="1" ht="16.5">
      <c r="A63" s="27" t="s">
        <v>56</v>
      </c>
      <c r="B63" s="27" t="s">
        <v>95</v>
      </c>
      <c r="C63" s="30">
        <f>B48</f>
        <v>10</v>
      </c>
      <c r="D63" s="29" t="s">
        <v>65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"/>
    </row>
    <row r="64" spans="1:20" ht="16.5">
      <c r="A64" s="27" t="s">
        <v>96</v>
      </c>
      <c r="B64" s="27" t="s">
        <v>51</v>
      </c>
      <c r="C64" s="31">
        <f>B40</f>
        <v>47</v>
      </c>
      <c r="D64" s="26" t="s">
        <v>22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"/>
    </row>
    <row r="65" spans="1:20" ht="16.5">
      <c r="A65" s="27" t="s">
        <v>97</v>
      </c>
      <c r="B65" s="27" t="s">
        <v>91</v>
      </c>
      <c r="C65" s="32">
        <f>B41</f>
        <v>1.7944147096560128</v>
      </c>
      <c r="D65" s="29" t="s">
        <v>64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"/>
    </row>
    <row r="66" spans="1:20" ht="16.5">
      <c r="A66" s="27" t="s">
        <v>57</v>
      </c>
      <c r="B66" s="27" t="s">
        <v>93</v>
      </c>
      <c r="C66" s="31">
        <f>B33</f>
        <v>130</v>
      </c>
      <c r="D66" s="29" t="s">
        <v>65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"/>
    </row>
    <row r="67" spans="1:20" s="38" customFormat="1" ht="16.5">
      <c r="A67" s="27"/>
      <c r="B67" s="27" t="s">
        <v>98</v>
      </c>
      <c r="C67" s="43">
        <f>B34</f>
        <v>0.4</v>
      </c>
      <c r="D67" s="26" t="s">
        <v>99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"/>
    </row>
    <row r="68" spans="1:20" ht="16.5">
      <c r="A68" s="27" t="s">
        <v>69</v>
      </c>
      <c r="B68" s="27" t="s">
        <v>30</v>
      </c>
      <c r="C68" s="32">
        <f>B43</f>
        <v>65</v>
      </c>
      <c r="D68" s="29" t="s">
        <v>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"/>
    </row>
    <row r="69" spans="1:20" ht="16.5">
      <c r="A69" s="27"/>
      <c r="B69" s="27" t="s">
        <v>60</v>
      </c>
      <c r="C69" s="30">
        <f>B44</f>
        <v>1000</v>
      </c>
      <c r="D69" s="29" t="s">
        <v>65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"/>
    </row>
    <row r="70" spans="1:20" ht="16.5">
      <c r="A70" s="27"/>
      <c r="B70" s="27" t="s">
        <v>61</v>
      </c>
      <c r="C70" s="32">
        <f>B45</f>
        <v>31.746031746031747</v>
      </c>
      <c r="D70" s="29" t="s">
        <v>65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"/>
    </row>
    <row r="71" spans="1:20" ht="16.5">
      <c r="A71" s="27" t="s">
        <v>62</v>
      </c>
      <c r="B71" s="27" t="s">
        <v>45</v>
      </c>
      <c r="C71" s="30">
        <f>B52</f>
        <v>0.15</v>
      </c>
      <c r="D71" s="29" t="s">
        <v>66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"/>
    </row>
    <row r="72" spans="1:20" s="34" customFormat="1" ht="16.5">
      <c r="A72" s="27"/>
      <c r="B72" s="27" t="s">
        <v>75</v>
      </c>
      <c r="C72" s="30">
        <f>B53</f>
        <v>3.6000000000000005</v>
      </c>
      <c r="D72" s="26" t="s">
        <v>64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"/>
    </row>
    <row r="73" spans="1:20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"/>
    </row>
    <row r="74" spans="1:20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"/>
    </row>
    <row r="75" spans="1:20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"/>
    </row>
    <row r="76" spans="1:20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"/>
    </row>
    <row r="77" spans="1:20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"/>
    </row>
    <row r="78" spans="1:20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"/>
    </row>
    <row r="79" spans="1:20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"/>
    </row>
    <row r="80" spans="1:20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"/>
    </row>
    <row r="81" spans="1:20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"/>
    </row>
    <row r="82" spans="1:20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"/>
    </row>
    <row r="83" spans="1:20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"/>
    </row>
    <row r="84" spans="1:20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"/>
    </row>
    <row r="85" spans="1:20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"/>
    </row>
    <row r="86" spans="1:20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"/>
    </row>
    <row r="87" spans="1:20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"/>
    </row>
    <row r="88" spans="1:20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"/>
    </row>
    <row r="89" spans="1:20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"/>
    </row>
    <row r="90" spans="1:20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"/>
    </row>
    <row r="91" spans="1:20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"/>
    </row>
    <row r="92" spans="1:20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"/>
    </row>
    <row r="93" spans="1:20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"/>
    </row>
    <row r="94" spans="1:20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"/>
    </row>
    <row r="95" spans="1:20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"/>
    </row>
    <row r="96" spans="1:20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"/>
    </row>
    <row r="97" spans="1:20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"/>
    </row>
    <row r="98" spans="1:20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"/>
    </row>
    <row r="99" spans="1:20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"/>
    </row>
    <row r="100" spans="1:20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"/>
    </row>
    <row r="101" spans="1:20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"/>
    </row>
    <row r="102" spans="1:20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"/>
    </row>
    <row r="103" spans="1:20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"/>
    </row>
    <row r="104" spans="1:20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"/>
    </row>
    <row r="105" spans="1:20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"/>
    </row>
    <row r="106" spans="1:20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"/>
    </row>
    <row r="107" spans="1:20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"/>
    </row>
    <row r="108" spans="1:20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"/>
    </row>
    <row r="109" spans="1:20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"/>
    </row>
    <row r="110" spans="1:20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"/>
    </row>
    <row r="111" spans="1:20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"/>
    </row>
    <row r="112" spans="1:20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"/>
    </row>
    <row r="113" spans="1:20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"/>
    </row>
    <row r="114" spans="1:20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"/>
    </row>
    <row r="115" spans="1:20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"/>
    </row>
    <row r="116" spans="1:20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"/>
    </row>
    <row r="117" spans="1:20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"/>
    </row>
    <row r="118" spans="1:20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"/>
    </row>
    <row r="119" spans="1:20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"/>
    </row>
    <row r="120" spans="1:20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"/>
    </row>
    <row r="121" spans="1:20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"/>
    </row>
    <row r="122" spans="1:20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"/>
    </row>
    <row r="123" spans="1:20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"/>
    </row>
    <row r="124" spans="1:20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"/>
    </row>
    <row r="125" spans="1:20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"/>
    </row>
    <row r="126" spans="1:20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"/>
    </row>
    <row r="127" spans="1:20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"/>
    </row>
    <row r="128" spans="1:20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"/>
    </row>
    <row r="129" spans="1:20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"/>
    </row>
    <row r="130" spans="1:20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"/>
    </row>
    <row r="131" spans="1:20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"/>
    </row>
    <row r="132" spans="1:20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"/>
    </row>
    <row r="133" spans="1:20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"/>
    </row>
    <row r="134" spans="1:20" ht="16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"/>
    </row>
    <row r="135" spans="1:20" ht="16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"/>
    </row>
    <row r="136" spans="1:20" ht="16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"/>
    </row>
    <row r="137" spans="1:20" ht="16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"/>
    </row>
    <row r="138" spans="1:20" ht="16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"/>
    </row>
    <row r="139" spans="1:20" ht="16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"/>
    </row>
    <row r="140" spans="1:20" ht="16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"/>
    </row>
    <row r="141" spans="1:20" ht="16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"/>
    </row>
    <row r="142" spans="1:20" ht="16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"/>
    </row>
    <row r="143" spans="1:20" ht="16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"/>
    </row>
    <row r="144" spans="1:20" ht="16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"/>
    </row>
    <row r="145" spans="1:20" ht="16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"/>
    </row>
    <row r="146" spans="1:20" ht="16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"/>
    </row>
    <row r="147" spans="1:20" ht="16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"/>
    </row>
    <row r="148" spans="1:20" ht="16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"/>
    </row>
    <row r="149" spans="1:20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</sheetData>
  <sheetProtection password="D5B9" sheet="1" objects="1" scenarios="1" selectLockedCells="1"/>
  <conditionalFormatting sqref="H27 H25 H29 H34 H38">
    <cfRule type="containsText" priority="9" dxfId="2" operator="containsText" text="Out">
      <formula>NOT(ISERROR(SEARCH("Out",H25)))</formula>
    </cfRule>
    <cfRule type="containsText" priority="10" dxfId="3" operator="containsText" text="In">
      <formula>NOT(ISERROR(SEARCH("In",H25)))</formula>
    </cfRule>
  </conditionalFormatting>
  <conditionalFormatting sqref="H22">
    <cfRule type="containsText" priority="11" dxfId="2" operator="containsText" text="Out">
      <formula>NOT(ISERROR(SEARCH("Out",H22)))</formula>
    </cfRule>
    <cfRule type="containsText" priority="12" dxfId="1" operator="containsText" text="In">
      <formula>NOT(ISERROR(SEARCH("In",H22)))</formula>
    </cfRule>
    <cfRule type="containsText" priority="13" dxfId="0" operator="containsText" text="In">
      <formula>NOT(ISERROR(SEARCH("In",H22)))</formula>
    </cfRule>
    <cfRule type="containsText" priority="14" dxfId="5" operator="containsText" text="Out Range">
      <formula>NOT(ISERROR(SEARCH("Out Range",H22)))</formula>
    </cfRule>
    <cfRule type="containsText" priority="15" dxfId="6" operator="containsText" text="In Range">
      <formula>NOT(ISERROR(SEARCH("In Range",H22)))</formula>
    </cfRule>
    <cfRule type="cellIs" priority="16" dxfId="7" operator="equal">
      <formula>"""In Range"""</formula>
    </cfRule>
    <cfRule type="colorScale" priority="17" dxfId="8">
      <colorScale>
        <cfvo type="formula" val="&quot;In Range&quot;"/>
        <cfvo type="formula" val="&quot;Out Range&quot;"/>
        <color theme="6"/>
        <color rgb="FFFF0000"/>
      </colorScale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  <oleObjects>
    <oleObject progId="Visio.Drawing.11" shapeId="27283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2019-03-25T13:54:45Z</dcterms:modified>
  <cp:category/>
  <cp:version/>
  <cp:contentType/>
  <cp:contentStatus/>
</cp:coreProperties>
</file>